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40" windowHeight="10160"/>
  </bookViews>
  <sheets>
    <sheet name="正稿" sheetId="1" r:id="rId1"/>
  </sheets>
  <definedNames>
    <definedName name="_xlnm.Print_Titles" localSheetId="0">正稿!$2:4</definedName>
    <definedName name="_xlnm._FilterDatabase" localSheetId="0" hidden="1">正稿!$A$4:$L$50</definedName>
  </definedNames>
  <calcPr calcId="144525"/>
</workbook>
</file>

<file path=xl/sharedStrings.xml><?xml version="1.0" encoding="utf-8"?>
<sst xmlns="http://schemas.openxmlformats.org/spreadsheetml/2006/main" count="69">
  <si>
    <t>附件1</t>
  </si>
  <si>
    <t>下达2023年城乡义务教育公用经费资金安排表</t>
  </si>
  <si>
    <t>序号</t>
  </si>
  <si>
    <t>学校名称</t>
  </si>
  <si>
    <t>学生人数（按22-23年基报表取数）</t>
  </si>
  <si>
    <t>义教国际生</t>
  </si>
  <si>
    <t>不足100人小规模学校学生数</t>
  </si>
  <si>
    <t>不足200人小规模学校学生数</t>
  </si>
  <si>
    <t>寄宿生人数（按22-23年基报表取数）</t>
  </si>
  <si>
    <t>2023年应下达资金（万元）</t>
  </si>
  <si>
    <t>本次实际下达资金（万元）</t>
  </si>
  <si>
    <t>备注</t>
  </si>
  <si>
    <t>合计</t>
  </si>
  <si>
    <t>免学费及公用经费</t>
  </si>
  <si>
    <t>不足100人按100人核定公用经费</t>
  </si>
  <si>
    <t>不足200人按200人核定公用经费</t>
  </si>
  <si>
    <t>公办义务教育学校寄宿生公用经费</t>
  </si>
  <si>
    <t>中央资金</t>
  </si>
  <si>
    <t>省级资金</t>
  </si>
  <si>
    <t>市、区级资金（年初预算安排）</t>
  </si>
  <si>
    <t>荔城区</t>
  </si>
  <si>
    <t>莆田八中</t>
  </si>
  <si>
    <t>1.市级资金先由区代垫，到时收回。      　　　2.支出款列“2050203初中教育”科目        
3.民办学校公用经费指标列入区教育局，由区教育局据实拨付给学校。</t>
  </si>
  <si>
    <t>莆田九中</t>
  </si>
  <si>
    <t>莆田十五中</t>
  </si>
  <si>
    <t>莆田十六中</t>
  </si>
  <si>
    <t>田家炳中学</t>
  </si>
  <si>
    <t>莆田二十四中</t>
  </si>
  <si>
    <t>中山中学</t>
  </si>
  <si>
    <t>新度中学</t>
  </si>
  <si>
    <t>渠桥二中</t>
  </si>
  <si>
    <t>东洋中学</t>
  </si>
  <si>
    <t>沙堤中学</t>
  </si>
  <si>
    <t>清江中学</t>
  </si>
  <si>
    <t>岱峰中学</t>
  </si>
  <si>
    <t>埕头中学</t>
  </si>
  <si>
    <t>砺青中学</t>
  </si>
  <si>
    <t>砺志学校</t>
  </si>
  <si>
    <t>南少林学校（初中）</t>
  </si>
  <si>
    <t>中学小计</t>
  </si>
  <si>
    <t>麟峰小学</t>
  </si>
  <si>
    <t>1.市级资金先由区代垫，到时收回。      　　　2.支出款列“2050202小学教育”科目        
3.民办学校公用经费指标列入区教育局，由区教育局据实拨付给学校。</t>
  </si>
  <si>
    <t>梅峰小学</t>
  </si>
  <si>
    <t>新溪小学</t>
  </si>
  <si>
    <t>第一实小</t>
  </si>
  <si>
    <t>第二实小</t>
  </si>
  <si>
    <t>第三实小</t>
  </si>
  <si>
    <t>第四实小</t>
  </si>
  <si>
    <t>进校附属小学</t>
  </si>
  <si>
    <t>拱辰中心</t>
  </si>
  <si>
    <t>西洙中心</t>
  </si>
  <si>
    <t>西天尾中心</t>
  </si>
  <si>
    <t>黄石中心</t>
  </si>
  <si>
    <t>东甲中心</t>
  </si>
  <si>
    <t>江东中心</t>
  </si>
  <si>
    <t>沙堤中心</t>
  </si>
  <si>
    <t>八一中心</t>
  </si>
  <si>
    <t>新度中心</t>
  </si>
  <si>
    <t>郑坂中心</t>
  </si>
  <si>
    <t>善乡中心</t>
  </si>
  <si>
    <t>北高中心</t>
  </si>
  <si>
    <t>岱峰中心</t>
  </si>
  <si>
    <t>埕头中心</t>
  </si>
  <si>
    <t>砺青小学</t>
  </si>
  <si>
    <t>金鹰学校</t>
  </si>
  <si>
    <t>南少林学校
（小学）</t>
  </si>
  <si>
    <t>德翰小学</t>
  </si>
  <si>
    <t>砺志学校(小学)</t>
  </si>
  <si>
    <t>小学小计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</si>
</sst>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5">
    <font>
      <sz val="12"/>
      <name val="宋体"/>
      <charset val="134"/>
    </font>
    <font>
      <sz val="11"/>
      <color indexed="62"/>
      <name val="宋体"/>
      <charset val="0"/>
    </font>
    <font>
      <b/>
      <sz val="18"/>
      <color indexed="62"/>
      <name val="宋体"/>
      <charset val="134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1"/>
      <color indexed="62"/>
      <name val="宋体"/>
      <charset val="134"/>
    </font>
    <font>
      <b/>
      <sz val="11"/>
      <color indexed="8"/>
      <name val="宋体"/>
      <charset val="0"/>
    </font>
    <font>
      <b/>
      <sz val="13"/>
      <color indexed="62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52"/>
      <name val="宋体"/>
      <charset val="0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20"/>
      <name val="黑体"/>
      <charset val="134"/>
    </font>
    <font>
      <sz val="12"/>
      <color indexed="8"/>
      <name val="仿宋_GB2312"/>
      <charset val="134"/>
    </font>
    <font>
      <sz val="12"/>
      <name val="仿宋_GB2312"/>
      <family val="3"/>
      <charset val="134"/>
    </font>
    <font>
      <sz val="10"/>
      <color indexed="8"/>
      <name val="仿宋_GB2312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4" borderId="8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7" borderId="13" applyNumberFormat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5" fillId="14" borderId="14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 wrapText="1"/>
    </xf>
    <xf numFmtId="0" fontId="19" fillId="0" borderId="2" xfId="0" applyNumberFormat="1" applyFont="1" applyBorder="1" applyAlignment="1">
      <alignment horizontal="center" vertical="center" wrapText="1"/>
    </xf>
    <xf numFmtId="0" fontId="19" fillId="0" borderId="3" xfId="0" applyNumberFormat="1" applyFont="1" applyBorder="1" applyAlignment="1">
      <alignment horizontal="center" vertical="center" wrapText="1"/>
    </xf>
    <xf numFmtId="0" fontId="20" fillId="2" borderId="1" xfId="0" applyNumberFormat="1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 applyProtection="1">
      <alignment horizontal="center" vertical="center" wrapText="1" readingOrder="1"/>
      <protection locked="0"/>
    </xf>
    <xf numFmtId="0" fontId="20" fillId="0" borderId="3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5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6" xfId="0" applyNumberFormat="1" applyFont="1" applyFill="1" applyBorder="1" applyAlignment="1">
      <alignment horizontal="center" vertical="center" wrapText="1"/>
    </xf>
    <xf numFmtId="0" fontId="20" fillId="3" borderId="1" xfId="0" applyNumberFormat="1" applyFont="1" applyFill="1" applyBorder="1" applyAlignment="1">
      <alignment horizontal="center" vertical="center" wrapText="1"/>
    </xf>
    <xf numFmtId="0" fontId="20" fillId="3" borderId="1" xfId="0" applyNumberFormat="1" applyFont="1" applyFill="1" applyBorder="1" applyAlignment="1">
      <alignment horizontal="center" vertical="center"/>
    </xf>
    <xf numFmtId="0" fontId="20" fillId="0" borderId="0" xfId="0" applyNumberFormat="1" applyFont="1" applyFill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 wrapText="1"/>
    </xf>
    <xf numFmtId="0" fontId="20" fillId="2" borderId="1" xfId="0" applyNumberFormat="1" applyFont="1" applyFill="1" applyBorder="1" applyAlignment="1">
      <alignment horizontal="right" vertical="center" wrapText="1"/>
    </xf>
    <xf numFmtId="176" fontId="20" fillId="2" borderId="1" xfId="0" applyNumberFormat="1" applyFont="1" applyFill="1" applyBorder="1" applyAlignment="1">
      <alignment horizontal="right" vertical="center" wrapText="1"/>
    </xf>
    <xf numFmtId="0" fontId="20" fillId="0" borderId="3" xfId="0" applyFont="1" applyBorder="1" applyAlignment="1">
      <alignment vertical="center"/>
    </xf>
    <xf numFmtId="0" fontId="20" fillId="0" borderId="1" xfId="0" applyNumberFormat="1" applyFont="1" applyFill="1" applyBorder="1" applyAlignment="1">
      <alignment vertical="center"/>
    </xf>
    <xf numFmtId="176" fontId="22" fillId="0" borderId="5" xfId="0" applyNumberFormat="1" applyFont="1" applyFill="1" applyBorder="1" applyAlignment="1">
      <alignment horizontal="right" vertical="center"/>
    </xf>
    <xf numFmtId="0" fontId="20" fillId="0" borderId="1" xfId="0" applyFont="1" applyBorder="1" applyAlignment="1">
      <alignment vertical="center"/>
    </xf>
    <xf numFmtId="176" fontId="20" fillId="3" borderId="1" xfId="0" applyNumberFormat="1" applyFont="1" applyFill="1" applyBorder="1" applyAlignment="1">
      <alignment horizontal="center" vertical="center" wrapText="1"/>
    </xf>
    <xf numFmtId="176" fontId="20" fillId="3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注释" xfId="15"/>
    <cellStyle name="60% - 强调文字颜色 2" xfId="16"/>
    <cellStyle name="标题 4" xfId="17"/>
    <cellStyle name="警告文本" xfId="18"/>
    <cellStyle name="解释性文本" xfId="19"/>
    <cellStyle name="标题 1" xfId="20"/>
    <cellStyle name="标题 2" xfId="21"/>
    <cellStyle name="60% - 强调文字颜色 1" xfId="22"/>
    <cellStyle name="标题 3" xfId="23"/>
    <cellStyle name="60% - 强调文字颜色 4" xfId="24"/>
    <cellStyle name="输出" xfId="25"/>
    <cellStyle name="计算" xfId="26"/>
    <cellStyle name="检查单元格" xfId="27"/>
    <cellStyle name="20% - 强调文字颜色 6" xfId="28"/>
    <cellStyle name="强调文字颜色 2" xfId="29"/>
    <cellStyle name="链接单元格" xfId="30"/>
    <cellStyle name="汇总" xfId="31"/>
    <cellStyle name="好" xfId="32"/>
    <cellStyle name="适中" xfId="33"/>
    <cellStyle name="20% - 强调文字颜色 5" xfId="34"/>
    <cellStyle name="强调文字颜色 1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83"/>
  <sheetViews>
    <sheetView tabSelected="1" view="pageBreakPreview" zoomScale="85" zoomScaleNormal="90" zoomScaleSheetLayoutView="85" workbookViewId="0">
      <pane xSplit="2" ySplit="5" topLeftCell="C26" activePane="bottomRight" state="frozen"/>
      <selection/>
      <selection pane="topRight"/>
      <selection pane="bottomLeft"/>
      <selection pane="bottomRight" activeCell="E33" sqref="E33"/>
    </sheetView>
  </sheetViews>
  <sheetFormatPr defaultColWidth="9" defaultRowHeight="15.6"/>
  <cols>
    <col min="1" max="1" width="4.85833333333333" style="4" customWidth="1"/>
    <col min="2" max="2" width="14.8166666666667" style="4" customWidth="1"/>
    <col min="3" max="3" width="9" style="5" customWidth="1"/>
    <col min="4" max="4" width="6.45" style="5" customWidth="1"/>
    <col min="5" max="5" width="8.125" style="5" customWidth="1"/>
    <col min="6" max="6" width="8.525" style="5" customWidth="1"/>
    <col min="7" max="7" width="8.96666666666667" style="5" customWidth="1"/>
    <col min="8" max="8" width="11.5" style="4"/>
    <col min="9" max="9" width="10" style="4" customWidth="1"/>
    <col min="10" max="12" width="9.70833333333333" style="4" customWidth="1"/>
    <col min="13" max="13" width="11.5" style="4"/>
    <col min="14" max="16" width="12.625" style="4"/>
    <col min="17" max="17" width="11.9083333333333" style="4" customWidth="1"/>
    <col min="18" max="253" width="9" style="4" customWidth="1"/>
    <col min="254" max="16384" width="9" style="4"/>
  </cols>
  <sheetData>
    <row r="1" ht="33" customHeight="1" spans="1:1">
      <c r="A1" s="4" t="s">
        <v>0</v>
      </c>
    </row>
    <row r="2" ht="24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1" customFormat="1" ht="33" customHeight="1" spans="1:17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/>
      <c r="J3" s="7"/>
      <c r="K3" s="7"/>
      <c r="L3" s="7"/>
      <c r="M3" s="36" t="s">
        <v>10</v>
      </c>
      <c r="N3" s="36"/>
      <c r="O3" s="36"/>
      <c r="P3" s="36"/>
      <c r="Q3" s="36" t="s">
        <v>11</v>
      </c>
    </row>
    <row r="4" s="2" customFormat="1" ht="67" customHeight="1" spans="1:17">
      <c r="A4" s="7"/>
      <c r="B4" s="7"/>
      <c r="C4" s="7"/>
      <c r="D4" s="9"/>
      <c r="E4" s="7"/>
      <c r="F4" s="7"/>
      <c r="G4" s="7"/>
      <c r="H4" s="7" t="s">
        <v>12</v>
      </c>
      <c r="I4" s="7" t="s">
        <v>13</v>
      </c>
      <c r="J4" s="7" t="s">
        <v>14</v>
      </c>
      <c r="K4" s="7" t="s">
        <v>15</v>
      </c>
      <c r="L4" s="7" t="s">
        <v>16</v>
      </c>
      <c r="M4" s="7" t="s">
        <v>12</v>
      </c>
      <c r="N4" s="7" t="s">
        <v>17</v>
      </c>
      <c r="O4" s="7" t="s">
        <v>18</v>
      </c>
      <c r="P4" s="37" t="s">
        <v>19</v>
      </c>
      <c r="Q4" s="36"/>
    </row>
    <row r="5" ht="26" customHeight="1" spans="1:17">
      <c r="A5" s="10" t="s">
        <v>20</v>
      </c>
      <c r="B5" s="10"/>
      <c r="C5" s="10">
        <f t="shared" ref="C5:P5" si="0">C23+C51</f>
        <v>86268</v>
      </c>
      <c r="D5" s="10">
        <f>D23+D51</f>
        <v>75</v>
      </c>
      <c r="E5" s="10">
        <f>E23+E51</f>
        <v>268</v>
      </c>
      <c r="F5" s="10">
        <f>F23+F51</f>
        <v>1273</v>
      </c>
      <c r="G5" s="10">
        <f>G23+G51</f>
        <v>4791</v>
      </c>
      <c r="H5" s="10">
        <f>H23+H51</f>
        <v>7259.89</v>
      </c>
      <c r="I5" s="38">
        <f>I23+I51</f>
        <v>6952.63</v>
      </c>
      <c r="J5" s="38">
        <f>J23+J51</f>
        <v>20.12</v>
      </c>
      <c r="K5" s="38">
        <f>K23+K51</f>
        <v>95.5</v>
      </c>
      <c r="L5" s="38">
        <f>L23+L51</f>
        <v>191.64</v>
      </c>
      <c r="M5" s="39">
        <f>M23+M51</f>
        <v>6681.67</v>
      </c>
      <c r="N5" s="39">
        <f>N23+N51</f>
        <v>3319</v>
      </c>
      <c r="O5" s="39">
        <f>O23+O51</f>
        <v>690</v>
      </c>
      <c r="P5" s="39">
        <f>P23+P51</f>
        <v>2672.67</v>
      </c>
      <c r="Q5" s="46"/>
    </row>
    <row r="6" ht="30" customHeight="1" spans="1:17">
      <c r="A6" s="11">
        <v>1</v>
      </c>
      <c r="B6" s="12" t="s">
        <v>21</v>
      </c>
      <c r="C6" s="13">
        <v>1332</v>
      </c>
      <c r="D6" s="14"/>
      <c r="E6" s="11"/>
      <c r="F6" s="15"/>
      <c r="G6" s="13"/>
      <c r="H6" s="10">
        <f t="shared" ref="H6:H22" si="1">I6+J6+K6+L6</f>
        <v>126.54</v>
      </c>
      <c r="I6" s="40">
        <f t="shared" ref="I6:I22" si="2">ROUND((C6+D6)*950/10000,2)</f>
        <v>126.54</v>
      </c>
      <c r="J6" s="40"/>
      <c r="K6" s="40"/>
      <c r="L6" s="40">
        <f t="shared" ref="L6:L19" si="3">ROUND(G6*400/10000,2)</f>
        <v>0</v>
      </c>
      <c r="M6" s="41">
        <f t="shared" ref="M6:M22" si="4">ROUND((O6+P6+N6),2)</f>
        <v>116.15</v>
      </c>
      <c r="N6" s="42">
        <f>ROUND(H6*0.6*0.8279*0.9204,2)-0.2</f>
        <v>57.65</v>
      </c>
      <c r="O6" s="42">
        <f>ROUND(H6*0.6*0.1721*0.9204,2)+0.02</f>
        <v>12.05</v>
      </c>
      <c r="P6" s="42">
        <f>ROUND(H6*0.4*0.9204,2)-0.14</f>
        <v>46.45</v>
      </c>
      <c r="Q6" s="47" t="s">
        <v>22</v>
      </c>
    </row>
    <row r="7" ht="30" customHeight="1" spans="1:17">
      <c r="A7" s="16">
        <v>2</v>
      </c>
      <c r="B7" s="17" t="s">
        <v>23</v>
      </c>
      <c r="C7" s="13">
        <v>4330</v>
      </c>
      <c r="D7" s="18">
        <v>8</v>
      </c>
      <c r="E7" s="16"/>
      <c r="F7" s="16"/>
      <c r="G7" s="13">
        <v>1300</v>
      </c>
      <c r="H7" s="10">
        <f>I7+J7+K7+L7</f>
        <v>464.11</v>
      </c>
      <c r="I7" s="40">
        <f>ROUND((C7+D7)*950/10000,2)</f>
        <v>412.11</v>
      </c>
      <c r="J7" s="43"/>
      <c r="K7" s="43"/>
      <c r="L7" s="43">
        <f>ROUND(G7*400/10000,2)</f>
        <v>52</v>
      </c>
      <c r="M7" s="41">
        <f>ROUND((O7+P7+N7),2)</f>
        <v>427.17</v>
      </c>
      <c r="N7" s="42">
        <f t="shared" ref="N7:N22" si="5">ROUND(H7*0.6*0.8279*0.9204,2)</f>
        <v>212.19</v>
      </c>
      <c r="O7" s="42">
        <f t="shared" ref="O7:O22" si="6">ROUND(H7*0.6*0.1721*0.9204,2)</f>
        <v>44.11</v>
      </c>
      <c r="P7" s="42">
        <f t="shared" ref="P7:P22" si="7">ROUND(H7*0.4*0.9204,2)</f>
        <v>170.87</v>
      </c>
      <c r="Q7" s="47"/>
    </row>
    <row r="8" ht="31" customHeight="1" spans="1:17">
      <c r="A8" s="16">
        <v>3</v>
      </c>
      <c r="B8" s="17" t="s">
        <v>24</v>
      </c>
      <c r="C8" s="13">
        <v>969</v>
      </c>
      <c r="D8" s="18"/>
      <c r="E8" s="16"/>
      <c r="F8" s="16"/>
      <c r="G8" s="13">
        <v>226</v>
      </c>
      <c r="H8" s="10">
        <f>I8+J8+K8+L8</f>
        <v>101.1</v>
      </c>
      <c r="I8" s="40">
        <f>ROUND((C8+D8)*950/10000,2)</f>
        <v>92.06</v>
      </c>
      <c r="J8" s="43"/>
      <c r="K8" s="43"/>
      <c r="L8" s="43">
        <f>ROUND(G8*400/10000,2)</f>
        <v>9.04</v>
      </c>
      <c r="M8" s="41">
        <f>ROUND((O8+P8+N8),2)</f>
        <v>93.05</v>
      </c>
      <c r="N8" s="42">
        <f>ROUND(H8*0.6*0.8279*0.9204,2)</f>
        <v>46.22</v>
      </c>
      <c r="O8" s="42">
        <f>ROUND(H8*0.6*0.1721*0.9204,2)</f>
        <v>9.61</v>
      </c>
      <c r="P8" s="42">
        <f>ROUND(H8*0.4*0.9204,2)</f>
        <v>37.22</v>
      </c>
      <c r="Q8" s="47"/>
    </row>
    <row r="9" ht="31" customHeight="1" spans="1:17">
      <c r="A9" s="16">
        <v>4</v>
      </c>
      <c r="B9" s="17" t="s">
        <v>25</v>
      </c>
      <c r="C9" s="13">
        <v>1171</v>
      </c>
      <c r="D9" s="18"/>
      <c r="E9" s="16"/>
      <c r="F9" s="16"/>
      <c r="G9" s="13">
        <v>8</v>
      </c>
      <c r="H9" s="10">
        <f>I9+J9+K9+L9</f>
        <v>111.57</v>
      </c>
      <c r="I9" s="40">
        <f>ROUND((C9+D9)*950/10000,2)</f>
        <v>111.25</v>
      </c>
      <c r="J9" s="43"/>
      <c r="K9" s="43"/>
      <c r="L9" s="43">
        <f>ROUND(G9*400/10000,2)</f>
        <v>0.32</v>
      </c>
      <c r="M9" s="41">
        <f>ROUND((O9+P9+N9),2)</f>
        <v>102.69</v>
      </c>
      <c r="N9" s="42">
        <f>ROUND(H9*0.6*0.8279*0.9204,2)</f>
        <v>51.01</v>
      </c>
      <c r="O9" s="42">
        <f>ROUND(H9*0.6*0.1721*0.9204,2)</f>
        <v>10.6</v>
      </c>
      <c r="P9" s="42">
        <f>ROUND(H9*0.4*0.9204,2)</f>
        <v>41.08</v>
      </c>
      <c r="Q9" s="47"/>
    </row>
    <row r="10" ht="31" customHeight="1" spans="1:17">
      <c r="A10" s="16">
        <v>5</v>
      </c>
      <c r="B10" s="12" t="s">
        <v>26</v>
      </c>
      <c r="C10" s="13">
        <v>386</v>
      </c>
      <c r="D10" s="18"/>
      <c r="E10" s="16"/>
      <c r="F10" s="16"/>
      <c r="G10" s="13">
        <v>15</v>
      </c>
      <c r="H10" s="10">
        <f>I10+J10+K10+L10</f>
        <v>37.27</v>
      </c>
      <c r="I10" s="40">
        <f>ROUND((C10+D10)*950/10000,2)</f>
        <v>36.67</v>
      </c>
      <c r="J10" s="43"/>
      <c r="K10" s="43"/>
      <c r="L10" s="43">
        <f>ROUND(G10*400/10000,2)</f>
        <v>0.6</v>
      </c>
      <c r="M10" s="41">
        <f>ROUND((O10+P10+N10),2)</f>
        <v>34.3</v>
      </c>
      <c r="N10" s="42">
        <f>ROUND(H10*0.6*0.8279*0.9204,2)</f>
        <v>17.04</v>
      </c>
      <c r="O10" s="42">
        <f>ROUND(H10*0.6*0.1721*0.9204,2)</f>
        <v>3.54</v>
      </c>
      <c r="P10" s="42">
        <f>ROUND(H10*0.4*0.9204,2)</f>
        <v>13.72</v>
      </c>
      <c r="Q10" s="47"/>
    </row>
    <row r="11" ht="31" customHeight="1" spans="1:17">
      <c r="A11" s="16">
        <v>6</v>
      </c>
      <c r="B11" s="17" t="s">
        <v>27</v>
      </c>
      <c r="C11" s="13">
        <v>1073</v>
      </c>
      <c r="D11" s="18">
        <v>2</v>
      </c>
      <c r="E11" s="16"/>
      <c r="F11" s="16"/>
      <c r="G11" s="13">
        <v>476</v>
      </c>
      <c r="H11" s="10">
        <f>I11+J11+K11+L11</f>
        <v>121.17</v>
      </c>
      <c r="I11" s="40">
        <f>ROUND((C11+D11)*950/10000,2)</f>
        <v>102.13</v>
      </c>
      <c r="J11" s="43"/>
      <c r="K11" s="43"/>
      <c r="L11" s="43">
        <f>ROUND(G11*400/10000,2)</f>
        <v>19.04</v>
      </c>
      <c r="M11" s="41">
        <f>ROUND((O11+P11+N11),2)</f>
        <v>111.53</v>
      </c>
      <c r="N11" s="42">
        <f>ROUND(H11*0.6*0.8279*0.9204,2)</f>
        <v>55.4</v>
      </c>
      <c r="O11" s="42">
        <f>ROUND(H11*0.6*0.1721*0.9204,2)</f>
        <v>11.52</v>
      </c>
      <c r="P11" s="42">
        <f>ROUND(H11*0.4*0.9204,2)</f>
        <v>44.61</v>
      </c>
      <c r="Q11" s="47"/>
    </row>
    <row r="12" ht="31" customHeight="1" spans="1:17">
      <c r="A12" s="16">
        <v>7</v>
      </c>
      <c r="B12" s="17" t="s">
        <v>28</v>
      </c>
      <c r="C12" s="13">
        <v>3891</v>
      </c>
      <c r="D12" s="19">
        <v>6</v>
      </c>
      <c r="E12" s="16"/>
      <c r="F12" s="16"/>
      <c r="G12" s="13">
        <v>865</v>
      </c>
      <c r="H12" s="10">
        <f>I12+J12+K12+L12</f>
        <v>404.82</v>
      </c>
      <c r="I12" s="40">
        <f>ROUND((C12+D12)*950/10000,2)</f>
        <v>370.22</v>
      </c>
      <c r="J12" s="43"/>
      <c r="K12" s="43"/>
      <c r="L12" s="43">
        <f>ROUND(G12*400/10000,2)</f>
        <v>34.6</v>
      </c>
      <c r="M12" s="41">
        <f>ROUND((O12+P12+N12),2)</f>
        <v>372.59</v>
      </c>
      <c r="N12" s="42">
        <f>ROUND(H12*0.6*0.8279*0.9204,2)</f>
        <v>185.08</v>
      </c>
      <c r="O12" s="42">
        <f>ROUND(H12*0.6*0.1721*0.9204,2)</f>
        <v>38.47</v>
      </c>
      <c r="P12" s="42">
        <f>ROUND(H12*0.4*0.9204,2)</f>
        <v>149.04</v>
      </c>
      <c r="Q12" s="47"/>
    </row>
    <row r="13" ht="31" customHeight="1" spans="1:17">
      <c r="A13" s="16">
        <v>8</v>
      </c>
      <c r="B13" s="17" t="s">
        <v>29</v>
      </c>
      <c r="C13" s="13">
        <v>1063</v>
      </c>
      <c r="D13" s="19"/>
      <c r="E13" s="16"/>
      <c r="F13" s="16"/>
      <c r="G13" s="13">
        <v>285</v>
      </c>
      <c r="H13" s="10">
        <f>I13+J13+K13+L13</f>
        <v>112.39</v>
      </c>
      <c r="I13" s="40">
        <f>ROUND((C13+D13)*950/10000,2)</f>
        <v>100.99</v>
      </c>
      <c r="J13" s="43"/>
      <c r="K13" s="43"/>
      <c r="L13" s="43">
        <f>ROUND(G13*400/10000,2)</f>
        <v>11.4</v>
      </c>
      <c r="M13" s="41">
        <f>ROUND((O13+P13+N13),2)</f>
        <v>103.44</v>
      </c>
      <c r="N13" s="42">
        <f>ROUND(H13*0.6*0.8279*0.9204,2)</f>
        <v>51.38</v>
      </c>
      <c r="O13" s="42">
        <f>ROUND(H13*0.6*0.1721*0.9204,2)</f>
        <v>10.68</v>
      </c>
      <c r="P13" s="42">
        <f>ROUND(H13*0.4*0.9204,2)</f>
        <v>41.38</v>
      </c>
      <c r="Q13" s="47"/>
    </row>
    <row r="14" ht="31" customHeight="1" spans="1:17">
      <c r="A14" s="16">
        <v>9</v>
      </c>
      <c r="B14" s="17" t="s">
        <v>30</v>
      </c>
      <c r="C14" s="13">
        <v>788</v>
      </c>
      <c r="D14" s="19"/>
      <c r="E14" s="16"/>
      <c r="F14" s="16"/>
      <c r="G14" s="13">
        <v>152</v>
      </c>
      <c r="H14" s="10">
        <f>I14+J14+K14+L14</f>
        <v>80.94</v>
      </c>
      <c r="I14" s="40">
        <f>ROUND((C14+D14)*950/10000,2)</f>
        <v>74.86</v>
      </c>
      <c r="J14" s="43"/>
      <c r="K14" s="43"/>
      <c r="L14" s="43">
        <f>ROUND(G14*400/10000,2)</f>
        <v>6.08</v>
      </c>
      <c r="M14" s="41">
        <f>ROUND((O14+P14+N14),2)</f>
        <v>74.5</v>
      </c>
      <c r="N14" s="42">
        <f>ROUND(H14*0.6*0.8279*0.9204,2)</f>
        <v>37.01</v>
      </c>
      <c r="O14" s="42">
        <f>ROUND(H14*0.6*0.1721*0.9204,2)</f>
        <v>7.69</v>
      </c>
      <c r="P14" s="42">
        <f>ROUND(H14*0.4*0.9204,2)</f>
        <v>29.8</v>
      </c>
      <c r="Q14" s="47"/>
    </row>
    <row r="15" ht="31" customHeight="1" spans="1:17">
      <c r="A15" s="16">
        <v>10</v>
      </c>
      <c r="B15" s="17" t="s">
        <v>31</v>
      </c>
      <c r="C15" s="13">
        <v>877</v>
      </c>
      <c r="D15" s="19"/>
      <c r="E15" s="16"/>
      <c r="F15" s="16"/>
      <c r="G15" s="13">
        <v>90</v>
      </c>
      <c r="H15" s="10">
        <f>I15+J15+K15+L15</f>
        <v>86.92</v>
      </c>
      <c r="I15" s="40">
        <f>ROUND((C15+D15)*950/10000,2)</f>
        <v>83.32</v>
      </c>
      <c r="J15" s="43"/>
      <c r="K15" s="43"/>
      <c r="L15" s="43">
        <f>ROUND(G15*400/10000,2)</f>
        <v>3.6</v>
      </c>
      <c r="M15" s="41">
        <f>ROUND((O15+P15+N15),2)</f>
        <v>80</v>
      </c>
      <c r="N15" s="42">
        <f>ROUND(H15*0.6*0.8279*0.9204,2)</f>
        <v>39.74</v>
      </c>
      <c r="O15" s="42">
        <f>ROUND(H15*0.6*0.1721*0.9204,2)</f>
        <v>8.26</v>
      </c>
      <c r="P15" s="42">
        <f>ROUND(H15*0.4*0.9204,2)</f>
        <v>32</v>
      </c>
      <c r="Q15" s="47"/>
    </row>
    <row r="16" ht="31" customHeight="1" spans="1:17">
      <c r="A16" s="16">
        <v>11</v>
      </c>
      <c r="B16" s="17" t="s">
        <v>32</v>
      </c>
      <c r="C16" s="13">
        <v>1242</v>
      </c>
      <c r="D16" s="19">
        <v>1</v>
      </c>
      <c r="E16" s="16"/>
      <c r="F16" s="16"/>
      <c r="G16" s="13">
        <v>135</v>
      </c>
      <c r="H16" s="10">
        <f>I16+J16+K16+L16</f>
        <v>123.49</v>
      </c>
      <c r="I16" s="40">
        <f>ROUND((C16+D16)*950/10000,2)</f>
        <v>118.09</v>
      </c>
      <c r="J16" s="43"/>
      <c r="K16" s="13"/>
      <c r="L16" s="43">
        <f>ROUND(G16*400/10000,2)</f>
        <v>5.4</v>
      </c>
      <c r="M16" s="41">
        <f>ROUND((O16+P16+N16),2)</f>
        <v>113.66</v>
      </c>
      <c r="N16" s="42">
        <f>ROUND(H16*0.6*0.8279*0.9204,2)</f>
        <v>56.46</v>
      </c>
      <c r="O16" s="42">
        <f>ROUND(H16*0.6*0.1721*0.9204,2)</f>
        <v>11.74</v>
      </c>
      <c r="P16" s="42">
        <f>ROUND(H16*0.4*0.9204,2)</f>
        <v>45.46</v>
      </c>
      <c r="Q16" s="47"/>
    </row>
    <row r="17" ht="31" customHeight="1" spans="1:17">
      <c r="A17" s="16">
        <v>12</v>
      </c>
      <c r="B17" s="17" t="s">
        <v>33</v>
      </c>
      <c r="C17" s="13">
        <v>605</v>
      </c>
      <c r="D17" s="19">
        <v>1</v>
      </c>
      <c r="E17" s="16"/>
      <c r="F17" s="16"/>
      <c r="G17" s="13">
        <v>208</v>
      </c>
      <c r="H17" s="10">
        <f>I17+J17+K17+L17</f>
        <v>65.89</v>
      </c>
      <c r="I17" s="40">
        <f>ROUND((C17+D17)*950/10000,2)</f>
        <v>57.57</v>
      </c>
      <c r="J17" s="43"/>
      <c r="K17" s="43"/>
      <c r="L17" s="43">
        <f>ROUND(G17*400/10000,2)</f>
        <v>8.32</v>
      </c>
      <c r="M17" s="41">
        <f>ROUND((O17+P17+N17),2)</f>
        <v>60.64</v>
      </c>
      <c r="N17" s="42">
        <f>ROUND(H17*0.6*0.8279*0.9204,2)</f>
        <v>30.12</v>
      </c>
      <c r="O17" s="42">
        <f>ROUND(H17*0.6*0.1721*0.9204,2)</f>
        <v>6.26</v>
      </c>
      <c r="P17" s="42">
        <f>ROUND(H17*0.4*0.9204,2)</f>
        <v>24.26</v>
      </c>
      <c r="Q17" s="47"/>
    </row>
    <row r="18" ht="31" customHeight="1" spans="1:17">
      <c r="A18" s="16">
        <v>13</v>
      </c>
      <c r="B18" s="17" t="s">
        <v>34</v>
      </c>
      <c r="C18" s="13">
        <v>983</v>
      </c>
      <c r="D18" s="19"/>
      <c r="E18" s="16"/>
      <c r="F18" s="16"/>
      <c r="G18" s="13">
        <v>401</v>
      </c>
      <c r="H18" s="10">
        <f>I18+J18+K18+L18</f>
        <v>109.43</v>
      </c>
      <c r="I18" s="40">
        <f>ROUND((C18+D18)*950/10000,2)</f>
        <v>93.39</v>
      </c>
      <c r="J18" s="43"/>
      <c r="K18" s="43"/>
      <c r="L18" s="43">
        <f>ROUND(G18*400/10000,2)</f>
        <v>16.04</v>
      </c>
      <c r="M18" s="41">
        <f>ROUND((O18+P18+N18),2)</f>
        <v>100.72</v>
      </c>
      <c r="N18" s="42">
        <f>ROUND(H18*0.6*0.8279*0.9204,2)</f>
        <v>50.03</v>
      </c>
      <c r="O18" s="42">
        <f>ROUND(H18*0.6*0.1721*0.9204,2)</f>
        <v>10.4</v>
      </c>
      <c r="P18" s="42">
        <f>ROUND(H18*0.4*0.9204,2)</f>
        <v>40.29</v>
      </c>
      <c r="Q18" s="47"/>
    </row>
    <row r="19" ht="31" customHeight="1" spans="1:17">
      <c r="A19" s="16">
        <v>14</v>
      </c>
      <c r="B19" s="17" t="s">
        <v>35</v>
      </c>
      <c r="C19" s="13">
        <v>1385</v>
      </c>
      <c r="D19" s="19"/>
      <c r="E19" s="16"/>
      <c r="F19" s="16"/>
      <c r="G19" s="13">
        <v>630</v>
      </c>
      <c r="H19" s="10">
        <f>I19+J19+K19+L19</f>
        <v>156.78</v>
      </c>
      <c r="I19" s="40">
        <f>ROUND((C19+D19)*950/10000,2)</f>
        <v>131.58</v>
      </c>
      <c r="J19" s="43"/>
      <c r="K19" s="43"/>
      <c r="L19" s="43">
        <f>ROUND(G19*400/10000,2)</f>
        <v>25.2</v>
      </c>
      <c r="M19" s="41">
        <f>ROUND((O19+P19+N19),2)</f>
        <v>144.3</v>
      </c>
      <c r="N19" s="42">
        <f>ROUND(H19*0.6*0.8279*0.9204,2)</f>
        <v>71.68</v>
      </c>
      <c r="O19" s="42">
        <f>ROUND(H19*0.6*0.1721*0.9204,2)</f>
        <v>14.9</v>
      </c>
      <c r="P19" s="42">
        <f>ROUND(H19*0.4*0.9204,2)</f>
        <v>57.72</v>
      </c>
      <c r="Q19" s="47"/>
    </row>
    <row r="20" ht="31" customHeight="1" spans="1:17">
      <c r="A20" s="16">
        <v>15</v>
      </c>
      <c r="B20" s="17" t="s">
        <v>36</v>
      </c>
      <c r="C20" s="13">
        <v>1923</v>
      </c>
      <c r="D20" s="19"/>
      <c r="E20" s="16"/>
      <c r="F20" s="16"/>
      <c r="G20" s="13"/>
      <c r="H20" s="10">
        <f>I20+J20+K20+L20</f>
        <v>182.69</v>
      </c>
      <c r="I20" s="40">
        <f>ROUND((C20+D20)*950/10000,2)</f>
        <v>182.69</v>
      </c>
      <c r="J20" s="43"/>
      <c r="K20" s="43"/>
      <c r="L20" s="43"/>
      <c r="M20" s="41">
        <f>ROUND((O20+P20+N20),2)</f>
        <v>168.15</v>
      </c>
      <c r="N20" s="42">
        <f>ROUND(H20*0.6*0.8279*0.9204,2)</f>
        <v>83.53</v>
      </c>
      <c r="O20" s="42">
        <f>ROUND(H20*0.6*0.1721*0.9204,2)</f>
        <v>17.36</v>
      </c>
      <c r="P20" s="42">
        <f>ROUND(H20*0.4*0.9204,2)</f>
        <v>67.26</v>
      </c>
      <c r="Q20" s="47"/>
    </row>
    <row r="21" ht="31" customHeight="1" spans="1:17">
      <c r="A21" s="16">
        <v>16</v>
      </c>
      <c r="B21" s="17" t="s">
        <v>37</v>
      </c>
      <c r="C21" s="13">
        <v>1710</v>
      </c>
      <c r="D21" s="19">
        <v>4</v>
      </c>
      <c r="E21" s="16"/>
      <c r="F21" s="16"/>
      <c r="G21" s="13"/>
      <c r="H21" s="10">
        <f>I21+J21+K21+L21</f>
        <v>162.83</v>
      </c>
      <c r="I21" s="40">
        <f>ROUND((C21+D21)*950/10000,2)</f>
        <v>162.83</v>
      </c>
      <c r="J21" s="43"/>
      <c r="K21" s="43"/>
      <c r="L21" s="43"/>
      <c r="M21" s="41">
        <f>ROUND((O21+P21+N21),2)</f>
        <v>149.88</v>
      </c>
      <c r="N21" s="42">
        <f>ROUND(H21*0.6*0.8279*0.9204,2)</f>
        <v>74.45</v>
      </c>
      <c r="O21" s="42">
        <f>ROUND(H21*0.6*0.1721*0.9204,2)</f>
        <v>15.48</v>
      </c>
      <c r="P21" s="42">
        <f>ROUND(H21*0.4*0.9204,2)</f>
        <v>59.95</v>
      </c>
      <c r="Q21" s="47"/>
    </row>
    <row r="22" ht="32" customHeight="1" spans="1:17">
      <c r="A22" s="16">
        <v>17</v>
      </c>
      <c r="B22" s="17" t="s">
        <v>38</v>
      </c>
      <c r="C22" s="13">
        <v>89</v>
      </c>
      <c r="D22" s="19"/>
      <c r="E22" s="16"/>
      <c r="F22" s="16"/>
      <c r="G22" s="13"/>
      <c r="H22" s="10">
        <f>I22+J22+K22+L22</f>
        <v>8.46</v>
      </c>
      <c r="I22" s="40">
        <f>ROUND((C22+D22)*950/10000,2)</f>
        <v>8.46</v>
      </c>
      <c r="J22" s="43"/>
      <c r="K22" s="43"/>
      <c r="L22" s="43"/>
      <c r="M22" s="41">
        <f>ROUND((O22+P22+N22),2)</f>
        <v>7.78</v>
      </c>
      <c r="N22" s="42">
        <f>ROUND(H22*0.6*0.8279*0.9204,2)</f>
        <v>3.87</v>
      </c>
      <c r="O22" s="42">
        <f>ROUND(H22*0.6*0.1721*0.9204,2)</f>
        <v>0.8</v>
      </c>
      <c r="P22" s="42">
        <f>ROUND(H22*0.4*0.9204,2)</f>
        <v>3.11</v>
      </c>
      <c r="Q22" s="47"/>
    </row>
    <row r="23" ht="42" customHeight="1" spans="1:17">
      <c r="A23" s="20" t="s">
        <v>39</v>
      </c>
      <c r="B23" s="21"/>
      <c r="C23" s="20">
        <f t="shared" ref="C23:P23" si="8">SUM(C6:C22)</f>
        <v>23817</v>
      </c>
      <c r="D23" s="20">
        <f>SUM(D6:D22)</f>
        <v>22</v>
      </c>
      <c r="E23" s="20">
        <f>SUM(E6:E22)</f>
        <v>0</v>
      </c>
      <c r="F23" s="20">
        <f>SUM(F6:F22)</f>
        <v>0</v>
      </c>
      <c r="G23" s="20">
        <f>SUM(G6:G22)</f>
        <v>4791</v>
      </c>
      <c r="H23" s="20">
        <f>SUM(H6:H22)</f>
        <v>2456.4</v>
      </c>
      <c r="I23" s="20">
        <f>SUM(I6:I22)</f>
        <v>2264.76</v>
      </c>
      <c r="J23" s="20">
        <f>SUM(J6:J22)</f>
        <v>0</v>
      </c>
      <c r="K23" s="20">
        <f>SUM(K6:K22)</f>
        <v>0</v>
      </c>
      <c r="L23" s="20">
        <f>SUM(L6:L22)</f>
        <v>191.64</v>
      </c>
      <c r="M23" s="44">
        <f>SUM(M6:M22)</f>
        <v>2260.55</v>
      </c>
      <c r="N23" s="44">
        <f>SUM(N6:N22)</f>
        <v>1122.86</v>
      </c>
      <c r="O23" s="44">
        <f>SUM(O6:O22)</f>
        <v>233.47</v>
      </c>
      <c r="P23" s="44">
        <f>SUM(P6:P22)</f>
        <v>904.22</v>
      </c>
      <c r="Q23" s="48"/>
    </row>
    <row r="24" ht="21.95" customHeight="1" spans="1:17">
      <c r="A24" s="16">
        <v>1</v>
      </c>
      <c r="B24" s="22" t="s">
        <v>40</v>
      </c>
      <c r="C24" s="13">
        <v>5694</v>
      </c>
      <c r="D24" s="19">
        <v>2</v>
      </c>
      <c r="E24" s="17"/>
      <c r="F24" s="13"/>
      <c r="G24" s="23"/>
      <c r="H24" s="10">
        <f t="shared" ref="H24:H50" si="9">I24+J24+K24+L24</f>
        <v>427.2</v>
      </c>
      <c r="I24" s="40">
        <f t="shared" ref="I24:I50" si="10">ROUND((C24+D24)*750/10000,2)</f>
        <v>427.2</v>
      </c>
      <c r="J24" s="43">
        <f t="shared" ref="J24:J45" si="11">ROUND(E24*750/10000,2)</f>
        <v>0</v>
      </c>
      <c r="K24" s="43">
        <f t="shared" ref="K24:K45" si="12">ROUND(F24*750/10000,2)</f>
        <v>0</v>
      </c>
      <c r="L24" s="43">
        <f t="shared" ref="L24:L44" si="13">ROUND(G24*400/10000,2)</f>
        <v>0</v>
      </c>
      <c r="M24" s="41">
        <f t="shared" ref="M24:M50" si="14">ROUND((O24+P24+N24),2)</f>
        <v>393.2</v>
      </c>
      <c r="N24" s="42">
        <f t="shared" ref="N24:N50" si="15">ROUND(H24*0.6*0.8279*0.9204,2)</f>
        <v>195.32</v>
      </c>
      <c r="O24" s="42">
        <f t="shared" ref="O24:O50" si="16">ROUND(H24*0.6*0.1721*0.9204,2)</f>
        <v>40.6</v>
      </c>
      <c r="P24" s="42">
        <f t="shared" ref="P24:P50" si="17">ROUND(H24*0.4*0.9204,2)</f>
        <v>157.28</v>
      </c>
      <c r="Q24" s="49" t="s">
        <v>41</v>
      </c>
    </row>
    <row r="25" ht="21.95" customHeight="1" spans="1:17">
      <c r="A25" s="16">
        <v>2</v>
      </c>
      <c r="B25" s="17" t="s">
        <v>42</v>
      </c>
      <c r="C25" s="13">
        <v>1838</v>
      </c>
      <c r="D25" s="19"/>
      <c r="E25" s="17"/>
      <c r="F25" s="13"/>
      <c r="G25" s="16"/>
      <c r="H25" s="10">
        <f>I25+J25+K25+L25</f>
        <v>137.85</v>
      </c>
      <c r="I25" s="40">
        <f>ROUND((C25+D25)*750/10000,2)</f>
        <v>137.85</v>
      </c>
      <c r="J25" s="43">
        <f>ROUND(E25*750/10000,2)</f>
        <v>0</v>
      </c>
      <c r="K25" s="43">
        <f>ROUND(F25*750/10000,2)</f>
        <v>0</v>
      </c>
      <c r="L25" s="43">
        <f>ROUND(G25*400/10000,2)</f>
        <v>0</v>
      </c>
      <c r="M25" s="41">
        <f>ROUND((O25+P25+N25),2)</f>
        <v>126.87</v>
      </c>
      <c r="N25" s="42">
        <f>ROUND(H25*0.6*0.8279*0.9204,2)</f>
        <v>63.02</v>
      </c>
      <c r="O25" s="42">
        <f>ROUND(H25*0.6*0.1721*0.9204,2)</f>
        <v>13.1</v>
      </c>
      <c r="P25" s="42">
        <f>ROUND(H25*0.4*0.9204,2)</f>
        <v>50.75</v>
      </c>
      <c r="Q25" s="47"/>
    </row>
    <row r="26" ht="21.95" customHeight="1" spans="1:17">
      <c r="A26" s="16">
        <v>3</v>
      </c>
      <c r="B26" s="17" t="s">
        <v>43</v>
      </c>
      <c r="C26" s="13">
        <v>1049</v>
      </c>
      <c r="D26" s="19"/>
      <c r="E26" s="17"/>
      <c r="F26" s="13"/>
      <c r="G26" s="16"/>
      <c r="H26" s="10">
        <f>I26+J26+K26+L26</f>
        <v>78.68</v>
      </c>
      <c r="I26" s="40">
        <f>ROUND((C26+D26)*750/10000,2)</f>
        <v>78.68</v>
      </c>
      <c r="J26" s="43">
        <f>ROUND(E26*750/10000,2)</f>
        <v>0</v>
      </c>
      <c r="K26" s="43">
        <f>ROUND(F26*750/10000,2)</f>
        <v>0</v>
      </c>
      <c r="L26" s="43">
        <f>ROUND(G26*400/10000,2)</f>
        <v>0</v>
      </c>
      <c r="M26" s="41">
        <f>ROUND((O26+P26+N26),2)</f>
        <v>72.42</v>
      </c>
      <c r="N26" s="42">
        <f>ROUND(H26*0.6*0.8279*0.9204,2)</f>
        <v>35.97</v>
      </c>
      <c r="O26" s="42">
        <f>ROUND(H26*0.6*0.1721*0.9204,2)</f>
        <v>7.48</v>
      </c>
      <c r="P26" s="42">
        <f>ROUND(H26*0.4*0.9204,2)</f>
        <v>28.97</v>
      </c>
      <c r="Q26" s="47"/>
    </row>
    <row r="27" ht="21.95" customHeight="1" spans="1:17">
      <c r="A27" s="16">
        <v>4</v>
      </c>
      <c r="B27" s="17" t="s">
        <v>44</v>
      </c>
      <c r="C27" s="13">
        <v>4448</v>
      </c>
      <c r="D27" s="19">
        <v>9</v>
      </c>
      <c r="E27" s="17"/>
      <c r="F27" s="13"/>
      <c r="G27" s="16"/>
      <c r="H27" s="10">
        <f>I27+J27+K27+L27</f>
        <v>334.28</v>
      </c>
      <c r="I27" s="40">
        <f>ROUND((C27+D27)*750/10000,2)</f>
        <v>334.28</v>
      </c>
      <c r="J27" s="43">
        <f>ROUND(E27*750/10000,2)</f>
        <v>0</v>
      </c>
      <c r="K27" s="43">
        <f>ROUND(F27*750/10000,2)</f>
        <v>0</v>
      </c>
      <c r="L27" s="43">
        <f>ROUND(G27*400/10000,2)</f>
        <v>0</v>
      </c>
      <c r="M27" s="41">
        <f>ROUND((O27+P27+N27),2)</f>
        <v>307.67</v>
      </c>
      <c r="N27" s="42">
        <f>ROUND(H27*0.6*0.8279*0.9204,2)</f>
        <v>152.83</v>
      </c>
      <c r="O27" s="42">
        <f>ROUND(H27*0.6*0.1721*0.9204,2)</f>
        <v>31.77</v>
      </c>
      <c r="P27" s="42">
        <f>ROUND(H27*0.4*0.9204,2)</f>
        <v>123.07</v>
      </c>
      <c r="Q27" s="47"/>
    </row>
    <row r="28" ht="21.95" customHeight="1" spans="1:17">
      <c r="A28" s="16">
        <v>5</v>
      </c>
      <c r="B28" s="17" t="s">
        <v>45</v>
      </c>
      <c r="C28" s="13">
        <v>2573</v>
      </c>
      <c r="D28" s="19">
        <v>9</v>
      </c>
      <c r="E28" s="17"/>
      <c r="F28" s="13"/>
      <c r="G28" s="16"/>
      <c r="H28" s="10">
        <f>I28+J28+K28+L28</f>
        <v>193.65</v>
      </c>
      <c r="I28" s="40">
        <f>ROUND((C28+D28)*750/10000,2)</f>
        <v>193.65</v>
      </c>
      <c r="J28" s="43">
        <f>ROUND(E28*750/10000,2)</f>
        <v>0</v>
      </c>
      <c r="K28" s="43">
        <f>ROUND(F28*750/10000,2)</f>
        <v>0</v>
      </c>
      <c r="L28" s="43">
        <f>ROUND(G28*400/10000,2)</f>
        <v>0</v>
      </c>
      <c r="M28" s="41">
        <f>ROUND((O28+P28+N28),2)</f>
        <v>178.23</v>
      </c>
      <c r="N28" s="42">
        <f>ROUND(H28*0.6*0.8279*0.9204,2)</f>
        <v>88.54</v>
      </c>
      <c r="O28" s="42">
        <f>ROUND(H28*0.6*0.1721*0.9204,2)</f>
        <v>18.4</v>
      </c>
      <c r="P28" s="42">
        <f>ROUND(H28*0.4*0.9204,2)</f>
        <v>71.29</v>
      </c>
      <c r="Q28" s="47"/>
    </row>
    <row r="29" ht="21.95" customHeight="1" spans="1:17">
      <c r="A29" s="16">
        <v>6</v>
      </c>
      <c r="B29" s="17" t="s">
        <v>46</v>
      </c>
      <c r="C29" s="13">
        <v>2006</v>
      </c>
      <c r="D29" s="19">
        <v>5</v>
      </c>
      <c r="E29" s="17"/>
      <c r="F29" s="13"/>
      <c r="G29" s="16"/>
      <c r="H29" s="10">
        <f>I29+J29+K29+L29</f>
        <v>150.83</v>
      </c>
      <c r="I29" s="40">
        <f>ROUND((C29+D29)*750/10000,2)</f>
        <v>150.83</v>
      </c>
      <c r="J29" s="43">
        <f>ROUND(E29*750/10000,2)</f>
        <v>0</v>
      </c>
      <c r="K29" s="43">
        <f>ROUND(F29*750/10000,2)</f>
        <v>0</v>
      </c>
      <c r="L29" s="43">
        <f>ROUND(G29*400/10000,2)</f>
        <v>0</v>
      </c>
      <c r="M29" s="41">
        <f>ROUND((O29+P29+N29),2)</f>
        <v>138.82</v>
      </c>
      <c r="N29" s="42">
        <f>ROUND(H29*0.6*0.8279*0.9204,2)</f>
        <v>68.96</v>
      </c>
      <c r="O29" s="42">
        <f>ROUND(H29*0.6*0.1721*0.9204,2)</f>
        <v>14.33</v>
      </c>
      <c r="P29" s="42">
        <f>ROUND(H29*0.4*0.9204,2)</f>
        <v>55.53</v>
      </c>
      <c r="Q29" s="47"/>
    </row>
    <row r="30" ht="21.95" customHeight="1" spans="1:17">
      <c r="A30" s="16">
        <v>7</v>
      </c>
      <c r="B30" s="17" t="s">
        <v>47</v>
      </c>
      <c r="C30" s="13">
        <v>2299</v>
      </c>
      <c r="D30" s="19"/>
      <c r="E30" s="17"/>
      <c r="F30" s="13"/>
      <c r="G30" s="16"/>
      <c r="H30" s="10">
        <f>I30+J30+K30+L30</f>
        <v>172.43</v>
      </c>
      <c r="I30" s="40">
        <f>ROUND((C30+D30)*750/10000,2)</f>
        <v>172.43</v>
      </c>
      <c r="J30" s="43">
        <f>ROUND(E30*750/10000,2)</f>
        <v>0</v>
      </c>
      <c r="K30" s="43">
        <f>ROUND(F30*750/10000,2)</f>
        <v>0</v>
      </c>
      <c r="L30" s="43">
        <f>ROUND(G30*400/10000,2)</f>
        <v>0</v>
      </c>
      <c r="M30" s="41">
        <f>ROUND((O30+P30+N30),2)</f>
        <v>158.7</v>
      </c>
      <c r="N30" s="42">
        <f>ROUND(H30*0.6*0.8279*0.9204,2)</f>
        <v>78.83</v>
      </c>
      <c r="O30" s="42">
        <f>ROUND(H30*0.6*0.1721*0.9204,2)</f>
        <v>16.39</v>
      </c>
      <c r="P30" s="42">
        <f>ROUND(H30*0.4*0.9204,2)</f>
        <v>63.48</v>
      </c>
      <c r="Q30" s="47"/>
    </row>
    <row r="31" ht="21.95" customHeight="1" spans="1:17">
      <c r="A31" s="16">
        <v>8</v>
      </c>
      <c r="B31" s="24" t="s">
        <v>48</v>
      </c>
      <c r="C31" s="13">
        <v>263</v>
      </c>
      <c r="D31" s="19">
        <v>1</v>
      </c>
      <c r="E31" s="17"/>
      <c r="F31" s="13"/>
      <c r="G31" s="16"/>
      <c r="H31" s="10">
        <f>I31+J31+K31+L31</f>
        <v>19.8</v>
      </c>
      <c r="I31" s="40">
        <f>ROUND((C31+D31)*750/10000,2)</f>
        <v>19.8</v>
      </c>
      <c r="J31" s="43">
        <f>ROUND(E31*750/10000,2)</f>
        <v>0</v>
      </c>
      <c r="K31" s="43">
        <f>ROUND(F31*750/10000,2)</f>
        <v>0</v>
      </c>
      <c r="L31" s="43">
        <f>ROUND(G31*400/10000,2)</f>
        <v>0</v>
      </c>
      <c r="M31" s="41">
        <f>ROUND((O31+P31+N31),2)</f>
        <v>18.22</v>
      </c>
      <c r="N31" s="42">
        <f>ROUND(H31*0.6*0.8279*0.9204,2)</f>
        <v>9.05</v>
      </c>
      <c r="O31" s="42">
        <f>ROUND(H31*0.6*0.1721*0.9204,2)</f>
        <v>1.88</v>
      </c>
      <c r="P31" s="42">
        <f>ROUND(H31*0.4*0.9204,2)</f>
        <v>7.29</v>
      </c>
      <c r="Q31" s="47"/>
    </row>
    <row r="32" ht="21.95" customHeight="1" spans="1:17">
      <c r="A32" s="16">
        <v>9</v>
      </c>
      <c r="B32" s="17" t="s">
        <v>49</v>
      </c>
      <c r="C32" s="13">
        <v>4384</v>
      </c>
      <c r="D32" s="19">
        <v>5</v>
      </c>
      <c r="E32" s="17"/>
      <c r="F32" s="13"/>
      <c r="G32" s="16"/>
      <c r="H32" s="10">
        <f>I32+J32+K32+L32</f>
        <v>329.18</v>
      </c>
      <c r="I32" s="40">
        <f>ROUND((C32+D32)*750/10000,2)</f>
        <v>329.18</v>
      </c>
      <c r="J32" s="43">
        <f>ROUND(E32*750/10000,2)</f>
        <v>0</v>
      </c>
      <c r="K32" s="43">
        <f>ROUND(F32*750/10000,2)</f>
        <v>0</v>
      </c>
      <c r="L32" s="43">
        <f>ROUND(G32*400/10000,2)</f>
        <v>0</v>
      </c>
      <c r="M32" s="41">
        <f>ROUND((O32+P32+N32),2)</f>
        <v>302.98</v>
      </c>
      <c r="N32" s="42">
        <f>ROUND(H32*0.6*0.8279*0.9204,2)</f>
        <v>150.5</v>
      </c>
      <c r="O32" s="42">
        <f>ROUND(H32*0.6*0.1721*0.9204,2)</f>
        <v>31.29</v>
      </c>
      <c r="P32" s="42">
        <f>ROUND(H32*0.4*0.9204,2)</f>
        <v>121.19</v>
      </c>
      <c r="Q32" s="47"/>
    </row>
    <row r="33" ht="24" customHeight="1" spans="1:17">
      <c r="A33" s="16">
        <v>10</v>
      </c>
      <c r="B33" s="17" t="s">
        <v>50</v>
      </c>
      <c r="C33" s="13">
        <v>936</v>
      </c>
      <c r="D33" s="19"/>
      <c r="E33" s="17">
        <v>64</v>
      </c>
      <c r="F33" s="13"/>
      <c r="G33" s="16"/>
      <c r="H33" s="10">
        <f>I33+J33+K33+L33</f>
        <v>75</v>
      </c>
      <c r="I33" s="40">
        <f>ROUND((C33+D33)*750/10000,2)</f>
        <v>70.2</v>
      </c>
      <c r="J33" s="43">
        <f>ROUND(E33*750/10000,2)</f>
        <v>4.8</v>
      </c>
      <c r="K33" s="43">
        <f>ROUND(F33*750/10000,2)</f>
        <v>0</v>
      </c>
      <c r="L33" s="43">
        <f>ROUND(G33*400/10000,2)</f>
        <v>0</v>
      </c>
      <c r="M33" s="41">
        <f>ROUND((O33+P33+N33),2)</f>
        <v>69.03</v>
      </c>
      <c r="N33" s="42">
        <f>ROUND(H33*0.6*0.8279*0.9204,2)</f>
        <v>34.29</v>
      </c>
      <c r="O33" s="42">
        <f>ROUND(H33*0.6*0.1721*0.9204,2)</f>
        <v>7.13</v>
      </c>
      <c r="P33" s="42">
        <f>ROUND(H33*0.4*0.9204,2)</f>
        <v>27.61</v>
      </c>
      <c r="Q33" s="47"/>
    </row>
    <row r="34" ht="21.95" customHeight="1" spans="1:17">
      <c r="A34" s="16">
        <v>11</v>
      </c>
      <c r="B34" s="17" t="s">
        <v>51</v>
      </c>
      <c r="C34" s="13">
        <v>3237</v>
      </c>
      <c r="D34" s="19">
        <v>3</v>
      </c>
      <c r="E34" s="17">
        <v>14</v>
      </c>
      <c r="F34" s="13">
        <v>138</v>
      </c>
      <c r="G34" s="16"/>
      <c r="H34" s="10">
        <f>I34+J34+K34+L34</f>
        <v>254.4</v>
      </c>
      <c r="I34" s="40">
        <f>ROUND((C34+D34)*750/10000,2)</f>
        <v>243</v>
      </c>
      <c r="J34" s="43">
        <f>ROUND(E34*750/10000,2)</f>
        <v>1.05</v>
      </c>
      <c r="K34" s="43">
        <f>ROUND(F34*750/10000,2)</f>
        <v>10.35</v>
      </c>
      <c r="L34" s="43">
        <f>ROUND(G34*400/10000,2)</f>
        <v>0</v>
      </c>
      <c r="M34" s="41">
        <f>ROUND((O34+P34+N34),2)</f>
        <v>234.15</v>
      </c>
      <c r="N34" s="42">
        <f>ROUND(H34*0.6*0.8279*0.9204,2)</f>
        <v>116.31</v>
      </c>
      <c r="O34" s="42">
        <f>ROUND(H34*0.6*0.1721*0.9204,2)</f>
        <v>24.18</v>
      </c>
      <c r="P34" s="42">
        <f>ROUND(H34*0.4*0.9204,2)</f>
        <v>93.66</v>
      </c>
      <c r="Q34" s="47"/>
    </row>
    <row r="35" ht="21.95" customHeight="1" spans="1:17">
      <c r="A35" s="16">
        <v>12</v>
      </c>
      <c r="B35" s="25" t="s">
        <v>52</v>
      </c>
      <c r="C35" s="13">
        <v>7005</v>
      </c>
      <c r="D35" s="19">
        <v>1</v>
      </c>
      <c r="E35" s="25"/>
      <c r="F35" s="13"/>
      <c r="G35" s="16"/>
      <c r="H35" s="10">
        <f>I35+J35+K35+L35</f>
        <v>525.45</v>
      </c>
      <c r="I35" s="40">
        <f>ROUND((C35+D35)*750/10000,2)</f>
        <v>525.45</v>
      </c>
      <c r="J35" s="43">
        <f>ROUND(E35*750/10000,2)</f>
        <v>0</v>
      </c>
      <c r="K35" s="43">
        <f>ROUND(F35*750/10000,2)</f>
        <v>0</v>
      </c>
      <c r="L35" s="43">
        <f>ROUND(G35*400/10000,2)</f>
        <v>0</v>
      </c>
      <c r="M35" s="41">
        <f>ROUND((O35+P35+N35),2)</f>
        <v>483.63</v>
      </c>
      <c r="N35" s="42">
        <f>ROUND(H35*0.6*0.8279*0.9204,2)</f>
        <v>240.24</v>
      </c>
      <c r="O35" s="42">
        <f>ROUND(H35*0.6*0.1721*0.9204,2)</f>
        <v>49.94</v>
      </c>
      <c r="P35" s="42">
        <f>ROUND(H35*0.4*0.9204,2)</f>
        <v>193.45</v>
      </c>
      <c r="Q35" s="47"/>
    </row>
    <row r="36" ht="21.95" customHeight="1" spans="1:17">
      <c r="A36" s="16">
        <v>13</v>
      </c>
      <c r="B36" s="25" t="s">
        <v>53</v>
      </c>
      <c r="C36" s="13">
        <v>1667</v>
      </c>
      <c r="D36" s="19"/>
      <c r="E36" s="25"/>
      <c r="F36" s="13">
        <v>52</v>
      </c>
      <c r="G36" s="16"/>
      <c r="H36" s="10">
        <f>I36+J36+K36+L36</f>
        <v>128.93</v>
      </c>
      <c r="I36" s="40">
        <f>ROUND((C36+D36)*750/10000,2)</f>
        <v>125.03</v>
      </c>
      <c r="J36" s="43">
        <f>ROUND(E36*750/10000,2)</f>
        <v>0</v>
      </c>
      <c r="K36" s="43">
        <f>ROUND(F36*750/10000,2)</f>
        <v>3.9</v>
      </c>
      <c r="L36" s="43">
        <f>ROUND(G36*400/10000,2)</f>
        <v>0</v>
      </c>
      <c r="M36" s="41">
        <f>ROUND((O36+P36+N36),2)</f>
        <v>118.67</v>
      </c>
      <c r="N36" s="42">
        <f>ROUND(H36*0.6*0.8279*0.9204,2)</f>
        <v>58.95</v>
      </c>
      <c r="O36" s="42">
        <f>ROUND(H36*0.6*0.1721*0.9204,2)</f>
        <v>12.25</v>
      </c>
      <c r="P36" s="42">
        <f>ROUND(H36*0.4*0.9204,2)</f>
        <v>47.47</v>
      </c>
      <c r="Q36" s="47"/>
    </row>
    <row r="37" ht="21.95" customHeight="1" spans="1:17">
      <c r="A37" s="16">
        <v>14</v>
      </c>
      <c r="B37" s="25" t="s">
        <v>54</v>
      </c>
      <c r="C37" s="13">
        <v>2481</v>
      </c>
      <c r="D37" s="19">
        <v>7</v>
      </c>
      <c r="E37" s="25">
        <v>37</v>
      </c>
      <c r="F37" s="13">
        <v>56</v>
      </c>
      <c r="G37" s="16"/>
      <c r="H37" s="10">
        <f>I37+J37+K37+L37</f>
        <v>193.58</v>
      </c>
      <c r="I37" s="40">
        <f>ROUND((C37+D37)*750/10000,2)</f>
        <v>186.6</v>
      </c>
      <c r="J37" s="43">
        <f>ROUND(E37*750/10000,2)</f>
        <v>2.78</v>
      </c>
      <c r="K37" s="43">
        <f>ROUND(F37*750/10000,2)</f>
        <v>4.2</v>
      </c>
      <c r="L37" s="43">
        <f>ROUND(G37*400/10000,2)</f>
        <v>0</v>
      </c>
      <c r="M37" s="41">
        <f>ROUND((O37+P37+N37),2)</f>
        <v>178.17</v>
      </c>
      <c r="N37" s="42">
        <f>ROUND(H37*0.6*0.8279*0.9204,2)</f>
        <v>88.5</v>
      </c>
      <c r="O37" s="42">
        <f>ROUND(H37*0.6*0.1721*0.9204,2)</f>
        <v>18.4</v>
      </c>
      <c r="P37" s="42">
        <f>ROUND(H37*0.4*0.9204,2)</f>
        <v>71.27</v>
      </c>
      <c r="Q37" s="47"/>
    </row>
    <row r="38" ht="21.95" customHeight="1" spans="1:17">
      <c r="A38" s="16">
        <v>15</v>
      </c>
      <c r="B38" s="25" t="s">
        <v>55</v>
      </c>
      <c r="C38" s="13">
        <v>2823</v>
      </c>
      <c r="D38" s="19"/>
      <c r="E38" s="25">
        <v>53</v>
      </c>
      <c r="F38" s="13">
        <v>82</v>
      </c>
      <c r="G38" s="16"/>
      <c r="H38" s="10">
        <f>I38+J38+K38+L38</f>
        <v>221.86</v>
      </c>
      <c r="I38" s="40">
        <f>ROUND((C38+D38)*750/10000,2)</f>
        <v>211.73</v>
      </c>
      <c r="J38" s="43">
        <f>ROUND(E38*750/10000,2)</f>
        <v>3.98</v>
      </c>
      <c r="K38" s="43">
        <f>ROUND(F38*750/10000,2)</f>
        <v>6.15</v>
      </c>
      <c r="L38" s="43">
        <f>ROUND(G38*400/10000,2)</f>
        <v>0</v>
      </c>
      <c r="M38" s="41">
        <f>ROUND((O38+P38+N38),2)</f>
        <v>204.2</v>
      </c>
      <c r="N38" s="42">
        <f>ROUND(H38*0.6*0.8279*0.9204,2)</f>
        <v>101.43</v>
      </c>
      <c r="O38" s="42">
        <f>ROUND(H38*0.6*0.1721*0.9204,2)</f>
        <v>21.09</v>
      </c>
      <c r="P38" s="42">
        <f>ROUND(H38*0.4*0.9204,2)</f>
        <v>81.68</v>
      </c>
      <c r="Q38" s="47"/>
    </row>
    <row r="39" ht="21.95" customHeight="1" spans="1:17">
      <c r="A39" s="22">
        <v>16</v>
      </c>
      <c r="B39" s="25" t="s">
        <v>56</v>
      </c>
      <c r="C39" s="13">
        <v>1585</v>
      </c>
      <c r="D39" s="19"/>
      <c r="E39" s="25">
        <v>7</v>
      </c>
      <c r="F39" s="13">
        <v>51</v>
      </c>
      <c r="G39" s="16"/>
      <c r="H39" s="10">
        <f>I39+J39+K39+L39</f>
        <v>123.24</v>
      </c>
      <c r="I39" s="40">
        <f>ROUND((C39+D39)*750/10000,2)</f>
        <v>118.88</v>
      </c>
      <c r="J39" s="43">
        <f>ROUND(E39*750/10000,2)</f>
        <v>0.53</v>
      </c>
      <c r="K39" s="43">
        <f>ROUND(F39*750/10000,2)</f>
        <v>3.83</v>
      </c>
      <c r="L39" s="43">
        <f>ROUND(G39*400/10000,2)</f>
        <v>0</v>
      </c>
      <c r="M39" s="41">
        <f>ROUND((O39+P39+N39),2)</f>
        <v>113.43</v>
      </c>
      <c r="N39" s="42">
        <f>ROUND(H39*0.6*0.8279*0.9204,2)</f>
        <v>56.35</v>
      </c>
      <c r="O39" s="42">
        <f>ROUND(H39*0.6*0.1721*0.9204,2)</f>
        <v>11.71</v>
      </c>
      <c r="P39" s="42">
        <f>ROUND(H39*0.4*0.9204,2)</f>
        <v>45.37</v>
      </c>
      <c r="Q39" s="47"/>
    </row>
    <row r="40" ht="21.95" customHeight="1" spans="1:17">
      <c r="A40" s="22">
        <v>17</v>
      </c>
      <c r="B40" s="25" t="s">
        <v>57</v>
      </c>
      <c r="C40" s="13">
        <v>4910</v>
      </c>
      <c r="D40" s="19"/>
      <c r="E40" s="25"/>
      <c r="F40" s="13">
        <v>31</v>
      </c>
      <c r="G40" s="16"/>
      <c r="H40" s="10">
        <f>I40+J40+K40+L40</f>
        <v>370.58</v>
      </c>
      <c r="I40" s="40">
        <f>ROUND((C40+D40)*750/10000,2)</f>
        <v>368.25</v>
      </c>
      <c r="J40" s="43">
        <f>ROUND(E40*750/10000,2)</f>
        <v>0</v>
      </c>
      <c r="K40" s="43">
        <f>ROUND(F40*750/10000,2)</f>
        <v>2.33</v>
      </c>
      <c r="L40" s="43">
        <f>ROUND(G40*400/10000,2)</f>
        <v>0</v>
      </c>
      <c r="M40" s="41">
        <f>ROUND((O40+P40+N40),2)</f>
        <v>341.08</v>
      </c>
      <c r="N40" s="42">
        <f>ROUND(H40*0.6*0.8279*0.9204,2)</f>
        <v>169.43</v>
      </c>
      <c r="O40" s="42">
        <f>ROUND(H40*0.6*0.1721*0.9204,2)</f>
        <v>35.22</v>
      </c>
      <c r="P40" s="42">
        <f>ROUND(H40*0.4*0.9204,2)</f>
        <v>136.43</v>
      </c>
      <c r="Q40" s="47"/>
    </row>
    <row r="41" ht="21.95" customHeight="1" spans="1:17">
      <c r="A41" s="26">
        <v>18</v>
      </c>
      <c r="B41" s="25" t="s">
        <v>58</v>
      </c>
      <c r="C41" s="13">
        <v>2198</v>
      </c>
      <c r="D41" s="19">
        <v>4</v>
      </c>
      <c r="E41" s="25">
        <v>8</v>
      </c>
      <c r="F41" s="13">
        <v>30</v>
      </c>
      <c r="G41" s="16"/>
      <c r="H41" s="10">
        <f>I41+J41+K41+L41</f>
        <v>168</v>
      </c>
      <c r="I41" s="40">
        <f>ROUND((C41+D41)*750/10000,2)</f>
        <v>165.15</v>
      </c>
      <c r="J41" s="43">
        <f>ROUND(E41*750/10000,2)</f>
        <v>0.6</v>
      </c>
      <c r="K41" s="43">
        <f>ROUND(F41*750/10000,2)</f>
        <v>2.25</v>
      </c>
      <c r="L41" s="43">
        <f>ROUND(G41*400/10000,2)</f>
        <v>0</v>
      </c>
      <c r="M41" s="41">
        <f>ROUND((O41+P41+N41),2)</f>
        <v>154.63</v>
      </c>
      <c r="N41" s="42">
        <f>ROUND(H41*0.6*0.8279*0.9204,2)</f>
        <v>76.81</v>
      </c>
      <c r="O41" s="42">
        <f>ROUND(H41*0.6*0.1721*0.9204,2)</f>
        <v>15.97</v>
      </c>
      <c r="P41" s="42">
        <f>ROUND(H41*0.4*0.9204,2)</f>
        <v>61.85</v>
      </c>
      <c r="Q41" s="47"/>
    </row>
    <row r="42" ht="21.95" customHeight="1" spans="1:17">
      <c r="A42" s="26">
        <v>19</v>
      </c>
      <c r="B42" s="25" t="s">
        <v>59</v>
      </c>
      <c r="C42" s="13">
        <v>2866</v>
      </c>
      <c r="D42" s="19">
        <v>1</v>
      </c>
      <c r="E42" s="25"/>
      <c r="F42" s="13">
        <v>156</v>
      </c>
      <c r="G42" s="16"/>
      <c r="H42" s="10">
        <f>I42+J42+K42+L42</f>
        <v>226.73</v>
      </c>
      <c r="I42" s="40">
        <f>ROUND((C42+D42)*750/10000,2)</f>
        <v>215.03</v>
      </c>
      <c r="J42" s="43">
        <f>ROUND(E42*750/10000,2)</f>
        <v>0</v>
      </c>
      <c r="K42" s="43">
        <f>ROUND(F42*750/10000,2)</f>
        <v>11.7</v>
      </c>
      <c r="L42" s="43">
        <f>ROUND(G42*400/10000,2)</f>
        <v>0</v>
      </c>
      <c r="M42" s="41">
        <f>ROUND((O42+P42+N42),2)</f>
        <v>208.68</v>
      </c>
      <c r="N42" s="42">
        <f>ROUND(H42*0.6*0.8279*0.9204,2)</f>
        <v>103.66</v>
      </c>
      <c r="O42" s="42">
        <f>ROUND(H42*0.6*0.1721*0.9204,2)</f>
        <v>21.55</v>
      </c>
      <c r="P42" s="42">
        <f>ROUND(H42*0.4*0.9204,2)</f>
        <v>83.47</v>
      </c>
      <c r="Q42" s="47"/>
    </row>
    <row r="43" ht="21.95" customHeight="1" spans="1:17">
      <c r="A43" s="26">
        <v>20</v>
      </c>
      <c r="B43" s="25" t="s">
        <v>60</v>
      </c>
      <c r="C43" s="13">
        <v>2811</v>
      </c>
      <c r="D43" s="19"/>
      <c r="E43" s="25"/>
      <c r="F43" s="13">
        <v>201</v>
      </c>
      <c r="G43" s="16"/>
      <c r="H43" s="10">
        <f>I43+J43+K43+L43</f>
        <v>225.91</v>
      </c>
      <c r="I43" s="40">
        <f>ROUND((C43+D43)*750/10000,2)</f>
        <v>210.83</v>
      </c>
      <c r="J43" s="43">
        <f>ROUND(E43*750/10000,2)</f>
        <v>0</v>
      </c>
      <c r="K43" s="43">
        <f>ROUND(F43*750/10000,2)</f>
        <v>15.08</v>
      </c>
      <c r="L43" s="43">
        <f>ROUND(G43*400/10000,2)</f>
        <v>0</v>
      </c>
      <c r="M43" s="41">
        <f>ROUND((O43+P43+N43),2)</f>
        <v>207.93</v>
      </c>
      <c r="N43" s="42">
        <f>ROUND(H43*0.6*0.8279*0.9204,2)</f>
        <v>103.29</v>
      </c>
      <c r="O43" s="42">
        <f>ROUND(H43*0.6*0.1721*0.9204,2)</f>
        <v>21.47</v>
      </c>
      <c r="P43" s="42">
        <f>ROUND(H43*0.4*0.9204,2)</f>
        <v>83.17</v>
      </c>
      <c r="Q43" s="47"/>
    </row>
    <row r="44" ht="21.95" customHeight="1" spans="1:17">
      <c r="A44" s="26">
        <v>21</v>
      </c>
      <c r="B44" s="25" t="s">
        <v>61</v>
      </c>
      <c r="C44" s="13">
        <v>1531</v>
      </c>
      <c r="D44" s="19"/>
      <c r="E44" s="25">
        <v>25</v>
      </c>
      <c r="F44" s="13">
        <v>273</v>
      </c>
      <c r="G44" s="16"/>
      <c r="H44" s="10">
        <f>I44+J44+K44+L44</f>
        <v>137.19</v>
      </c>
      <c r="I44" s="40">
        <f>ROUND((C44+D44)*750/10000,2)</f>
        <v>114.83</v>
      </c>
      <c r="J44" s="43">
        <f>ROUND(E44*750/10000,2)</f>
        <v>1.88</v>
      </c>
      <c r="K44" s="43">
        <f>ROUND(F44*750/10000,2)</f>
        <v>20.48</v>
      </c>
      <c r="L44" s="43">
        <f>ROUND(G44*400/10000,2)</f>
        <v>0</v>
      </c>
      <c r="M44" s="41">
        <f>ROUND((O44+P44+N44),2)</f>
        <v>126.27</v>
      </c>
      <c r="N44" s="42">
        <f>ROUND(H44*0.6*0.8279*0.9204,2)</f>
        <v>62.72</v>
      </c>
      <c r="O44" s="42">
        <f>ROUND(H44*0.6*0.1721*0.9204,2)</f>
        <v>13.04</v>
      </c>
      <c r="P44" s="42">
        <f>ROUND(H44*0.4*0.9204,2)</f>
        <v>50.51</v>
      </c>
      <c r="Q44" s="47"/>
    </row>
    <row r="45" ht="24" customHeight="1" spans="1:17">
      <c r="A45" s="26">
        <v>22</v>
      </c>
      <c r="B45" s="25" t="s">
        <v>62</v>
      </c>
      <c r="C45" s="13">
        <v>2135</v>
      </c>
      <c r="D45" s="19"/>
      <c r="E45" s="25">
        <v>60</v>
      </c>
      <c r="F45" s="13">
        <v>203</v>
      </c>
      <c r="G45" s="16"/>
      <c r="H45" s="10">
        <f>I45+J45+K45+L45</f>
        <v>179.86</v>
      </c>
      <c r="I45" s="40">
        <f>ROUND((C45+D45)*750/10000,2)</f>
        <v>160.13</v>
      </c>
      <c r="J45" s="43">
        <f>ROUND(E45*750/10000,2)</f>
        <v>4.5</v>
      </c>
      <c r="K45" s="43">
        <f>ROUND(F45*750/10000,2)</f>
        <v>15.23</v>
      </c>
      <c r="L45" s="43"/>
      <c r="M45" s="41">
        <f>ROUND((O45+P45+N45),2)</f>
        <v>165.54</v>
      </c>
      <c r="N45" s="42">
        <f>ROUND(H45*0.6*0.8279*0.9204,2)</f>
        <v>82.23</v>
      </c>
      <c r="O45" s="42">
        <f>ROUND(H45*0.6*0.1721*0.9204,2)</f>
        <v>17.09</v>
      </c>
      <c r="P45" s="42">
        <f>ROUND(H45*0.4*0.9204,2)</f>
        <v>66.22</v>
      </c>
      <c r="Q45" s="47"/>
    </row>
    <row r="46" s="3" customFormat="1" ht="21.95" customHeight="1" spans="1:17">
      <c r="A46" s="26">
        <v>23</v>
      </c>
      <c r="B46" s="25" t="s">
        <v>63</v>
      </c>
      <c r="C46" s="13">
        <v>483</v>
      </c>
      <c r="D46" s="14"/>
      <c r="E46" s="25"/>
      <c r="F46" s="13"/>
      <c r="G46" s="14"/>
      <c r="H46" s="10">
        <f>I46+J46+K46+L46</f>
        <v>36.23</v>
      </c>
      <c r="I46" s="40">
        <f>ROUND((C46+D46)*750/10000,2)</f>
        <v>36.23</v>
      </c>
      <c r="J46" s="43">
        <f t="shared" ref="J46:J50" si="18">ROUND(E46*800/10000,2)</f>
        <v>0</v>
      </c>
      <c r="K46" s="43">
        <f t="shared" ref="K46:K50" si="19">ROUND(F46*800/10000,2)</f>
        <v>0</v>
      </c>
      <c r="L46" s="13"/>
      <c r="M46" s="41">
        <f>ROUND((O46+P46+N46),2)</f>
        <v>33.34</v>
      </c>
      <c r="N46" s="42">
        <f>ROUND(H46*0.6*0.8279*0.9204,2)</f>
        <v>16.56</v>
      </c>
      <c r="O46" s="42">
        <f>ROUND(H46*0.6*0.1721*0.9204,2)</f>
        <v>3.44</v>
      </c>
      <c r="P46" s="42">
        <f>ROUND(H46*0.4*0.9204,2)</f>
        <v>13.34</v>
      </c>
      <c r="Q46" s="47"/>
    </row>
    <row r="47" s="3" customFormat="1" ht="26" customHeight="1" spans="1:17">
      <c r="A47" s="26">
        <v>24</v>
      </c>
      <c r="B47" s="27" t="s">
        <v>64</v>
      </c>
      <c r="C47" s="13">
        <v>167</v>
      </c>
      <c r="D47" s="14"/>
      <c r="E47" s="25"/>
      <c r="F47" s="13"/>
      <c r="G47" s="14"/>
      <c r="H47" s="10">
        <f>I47+J47+K47+L47</f>
        <v>12.53</v>
      </c>
      <c r="I47" s="40">
        <f>ROUND((C47+D47)*750/10000,2)</f>
        <v>12.53</v>
      </c>
      <c r="J47" s="43">
        <f>ROUND(E47*800/10000,2)</f>
        <v>0</v>
      </c>
      <c r="K47" s="43">
        <f>ROUND(F47*800/10000,2)</f>
        <v>0</v>
      </c>
      <c r="L47" s="13"/>
      <c r="M47" s="41">
        <f>ROUND((O47+P47+N47),2)</f>
        <v>11.53</v>
      </c>
      <c r="N47" s="42">
        <f>ROUND(H47*0.6*0.8279*0.9204,2)</f>
        <v>5.73</v>
      </c>
      <c r="O47" s="42">
        <f>ROUND(H47*0.6*0.1721*0.9204,2)</f>
        <v>1.19</v>
      </c>
      <c r="P47" s="42">
        <f>ROUND(H47*0.4*0.9204,2)</f>
        <v>4.61</v>
      </c>
      <c r="Q47" s="47"/>
    </row>
    <row r="48" s="3" customFormat="1" ht="32" customHeight="1" spans="1:17">
      <c r="A48" s="26">
        <v>25</v>
      </c>
      <c r="B48" s="27" t="s">
        <v>65</v>
      </c>
      <c r="C48" s="13">
        <v>102</v>
      </c>
      <c r="D48" s="14"/>
      <c r="E48" s="25"/>
      <c r="F48" s="13"/>
      <c r="G48" s="14"/>
      <c r="H48" s="10">
        <f>I48+J48+K48+L48</f>
        <v>7.65</v>
      </c>
      <c r="I48" s="40">
        <f>ROUND((C48+D48)*750/10000,2)</f>
        <v>7.65</v>
      </c>
      <c r="J48" s="43">
        <f>ROUND(E48*800/10000,2)</f>
        <v>0</v>
      </c>
      <c r="K48" s="43">
        <f>ROUND(F48*800/10000,2)</f>
        <v>0</v>
      </c>
      <c r="L48" s="13"/>
      <c r="M48" s="41">
        <f>ROUND((O48+P48+N48),2)</f>
        <v>7.05</v>
      </c>
      <c r="N48" s="42">
        <f>ROUND(H48*0.6*0.8279*0.9204,2)</f>
        <v>3.5</v>
      </c>
      <c r="O48" s="42">
        <f>ROUND(H48*0.6*0.1721*0.9204,2)</f>
        <v>0.73</v>
      </c>
      <c r="P48" s="42">
        <f>ROUND(H48*0.4*0.9204,2)</f>
        <v>2.82</v>
      </c>
      <c r="Q48" s="47"/>
    </row>
    <row r="49" s="3" customFormat="1" ht="21.95" customHeight="1" spans="1:17">
      <c r="A49" s="26">
        <v>26</v>
      </c>
      <c r="B49" s="25" t="s">
        <v>66</v>
      </c>
      <c r="C49" s="28">
        <v>544</v>
      </c>
      <c r="D49" s="29"/>
      <c r="E49" s="25"/>
      <c r="F49" s="13"/>
      <c r="G49" s="14"/>
      <c r="H49" s="10">
        <f>I49+J49+K49+L49</f>
        <v>40.8</v>
      </c>
      <c r="I49" s="40">
        <f>ROUND((C49+D49)*750/10000,2)</f>
        <v>40.8</v>
      </c>
      <c r="J49" s="43">
        <f>ROUND(E49*800/10000,2)</f>
        <v>0</v>
      </c>
      <c r="K49" s="43">
        <f>ROUND(F49*800/10000,2)</f>
        <v>0</v>
      </c>
      <c r="L49" s="13"/>
      <c r="M49" s="41">
        <f>ROUND((O49+P49+N49),2)</f>
        <v>37.55</v>
      </c>
      <c r="N49" s="42">
        <f>ROUND(H49*0.6*0.8279*0.9204,2)</f>
        <v>18.65</v>
      </c>
      <c r="O49" s="42">
        <f>ROUND(H49*0.6*0.1721*0.9204,2)</f>
        <v>3.88</v>
      </c>
      <c r="P49" s="42">
        <f>ROUND(H49*0.4*0.9204,2)</f>
        <v>15.02</v>
      </c>
      <c r="Q49" s="47"/>
    </row>
    <row r="50" s="3" customFormat="1" ht="28" customHeight="1" spans="1:17">
      <c r="A50" s="30">
        <v>27</v>
      </c>
      <c r="B50" s="27" t="s">
        <v>67</v>
      </c>
      <c r="C50" s="13">
        <v>416</v>
      </c>
      <c r="D50" s="14">
        <v>6</v>
      </c>
      <c r="E50" s="31"/>
      <c r="F50" s="13"/>
      <c r="G50" s="29"/>
      <c r="H50" s="10">
        <f>I50+J50+K50+L50</f>
        <v>31.65</v>
      </c>
      <c r="I50" s="40">
        <f>ROUND((C50+D50)*750/10000,2)</f>
        <v>31.65</v>
      </c>
      <c r="J50" s="43">
        <f>ROUND(E50*800/10000,2)</f>
        <v>0</v>
      </c>
      <c r="K50" s="43">
        <f>ROUND(F50*800/10000,2)</f>
        <v>0</v>
      </c>
      <c r="L50" s="28"/>
      <c r="M50" s="41">
        <f>ROUND((O50+P50+N50),2)</f>
        <v>29.13</v>
      </c>
      <c r="N50" s="42">
        <f>ROUND(H50*0.6*0.8279*0.9204,2)</f>
        <v>14.47</v>
      </c>
      <c r="O50" s="42">
        <f>ROUND(H50*0.6*0.1721*0.9204,2)</f>
        <v>3.01</v>
      </c>
      <c r="P50" s="42">
        <f>ROUND(H50*0.4*0.9204,2)</f>
        <v>11.65</v>
      </c>
      <c r="Q50" s="47"/>
    </row>
    <row r="51" ht="28" customHeight="1" spans="1:17">
      <c r="A51" s="32" t="s">
        <v>68</v>
      </c>
      <c r="B51" s="32"/>
      <c r="C51" s="33">
        <f t="shared" ref="C51:P51" si="20">SUM(C24:C50)</f>
        <v>62451</v>
      </c>
      <c r="D51" s="33">
        <f>SUM(D24:D50)</f>
        <v>53</v>
      </c>
      <c r="E51" s="33">
        <f>SUM(E24:E50)</f>
        <v>268</v>
      </c>
      <c r="F51" s="33">
        <f>SUM(F24:F50)</f>
        <v>1273</v>
      </c>
      <c r="G51" s="33">
        <f>SUM(G24:G50)</f>
        <v>0</v>
      </c>
      <c r="H51" s="33">
        <f>SUM(H24:H50)</f>
        <v>4803.49</v>
      </c>
      <c r="I51" s="33">
        <f>SUM(I24:I50)</f>
        <v>4687.87</v>
      </c>
      <c r="J51" s="33">
        <f>SUM(J24:J50)</f>
        <v>20.12</v>
      </c>
      <c r="K51" s="33">
        <f>SUM(K24:K50)</f>
        <v>95.5</v>
      </c>
      <c r="L51" s="33">
        <f>SUM(L24:L50)</f>
        <v>0</v>
      </c>
      <c r="M51" s="45">
        <f>SUM(M24:M50)</f>
        <v>4421.12</v>
      </c>
      <c r="N51" s="45">
        <f>SUM(N24:N50)</f>
        <v>2196.14</v>
      </c>
      <c r="O51" s="45">
        <f>SUM(O24:O50)</f>
        <v>456.53</v>
      </c>
      <c r="P51" s="45">
        <f>SUM(P24:P50)</f>
        <v>1768.45</v>
      </c>
      <c r="Q51" s="48"/>
    </row>
    <row r="52" spans="1:2">
      <c r="A52" s="34"/>
      <c r="B52" s="35"/>
    </row>
    <row r="53" spans="1:2">
      <c r="A53" s="34"/>
      <c r="B53" s="35"/>
    </row>
    <row r="54" spans="1:2">
      <c r="A54" s="34"/>
      <c r="B54" s="35"/>
    </row>
    <row r="55" spans="1:2">
      <c r="A55" s="34"/>
      <c r="B55" s="35"/>
    </row>
    <row r="56" spans="1:2">
      <c r="A56" s="34"/>
      <c r="B56" s="35"/>
    </row>
    <row r="57" spans="1:2">
      <c r="A57" s="34"/>
      <c r="B57" s="35"/>
    </row>
    <row r="58" spans="1:2">
      <c r="A58" s="34"/>
      <c r="B58" s="35"/>
    </row>
    <row r="59" spans="1:2">
      <c r="A59" s="34"/>
      <c r="B59" s="35"/>
    </row>
    <row r="60" spans="1:2">
      <c r="A60" s="34"/>
      <c r="B60" s="35"/>
    </row>
    <row r="61" spans="1:2">
      <c r="A61" s="34"/>
      <c r="B61" s="35"/>
    </row>
    <row r="62" spans="1:2">
      <c r="A62" s="34"/>
      <c r="B62" s="35"/>
    </row>
    <row r="63" spans="1:2">
      <c r="A63" s="34"/>
      <c r="B63" s="35"/>
    </row>
    <row r="64" spans="1:2">
      <c r="A64" s="34"/>
      <c r="B64" s="35"/>
    </row>
    <row r="65" spans="1:2">
      <c r="A65" s="34"/>
      <c r="B65" s="35"/>
    </row>
    <row r="66" spans="1:2">
      <c r="A66" s="34"/>
      <c r="B66" s="35"/>
    </row>
    <row r="67" spans="2:2">
      <c r="B67" s="35"/>
    </row>
    <row r="68" spans="2:2">
      <c r="B68" s="35"/>
    </row>
    <row r="69" spans="2:2">
      <c r="B69" s="35"/>
    </row>
    <row r="70" spans="2:2">
      <c r="B70" s="35"/>
    </row>
    <row r="71" spans="2:2">
      <c r="B71" s="35"/>
    </row>
    <row r="72" spans="2:2">
      <c r="B72" s="35"/>
    </row>
    <row r="73" spans="2:2">
      <c r="B73" s="35"/>
    </row>
    <row r="74" spans="2:2">
      <c r="B74" s="35"/>
    </row>
    <row r="75" spans="2:2">
      <c r="B75" s="35"/>
    </row>
    <row r="76" spans="2:2">
      <c r="B76" s="35"/>
    </row>
    <row r="77" spans="2:2">
      <c r="B77" s="35"/>
    </row>
    <row r="78" spans="2:2">
      <c r="B78" s="35"/>
    </row>
    <row r="79" spans="2:2">
      <c r="B79" s="35"/>
    </row>
    <row r="80" spans="2:2">
      <c r="B80" s="35"/>
    </row>
    <row r="81" spans="2:2">
      <c r="B81" s="35"/>
    </row>
    <row r="82" spans="2:2">
      <c r="B82" s="35"/>
    </row>
    <row r="83" spans="2:2">
      <c r="B83" s="35"/>
    </row>
  </sheetData>
  <mergeCells count="16">
    <mergeCell ref="A2:Q2"/>
    <mergeCell ref="H3:L3"/>
    <mergeCell ref="M3:P3"/>
    <mergeCell ref="A5:B5"/>
    <mergeCell ref="A23:B23"/>
    <mergeCell ref="A51:B51"/>
    <mergeCell ref="A3:A4"/>
    <mergeCell ref="B3:B4"/>
    <mergeCell ref="C3:C4"/>
    <mergeCell ref="D3:D4"/>
    <mergeCell ref="E3:E4"/>
    <mergeCell ref="F3:F4"/>
    <mergeCell ref="G3:G4"/>
    <mergeCell ref="Q3:Q4"/>
    <mergeCell ref="Q6:Q23"/>
    <mergeCell ref="Q24:Q51"/>
  </mergeCells>
  <pageMargins left="0.590277777777778" right="0.118055555555556" top="0.432638888888889" bottom="0.239583333333333" header="0.275" footer="0.118055555555556"/>
  <pageSetup paperSize="9" scale="73" fitToWidth="2" fitToHeight="10" orientation="landscape" horizontalDpi="600"/>
  <headerFooter alignWithMargins="0"/>
  <rowBreaks count="3" manualBreakCount="3">
    <brk id="23" max="16383" man="1"/>
    <brk id="62" max="255" man="1"/>
    <brk id="67" max="25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正稿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张荔</cp:lastModifiedBy>
  <dcterms:created xsi:type="dcterms:W3CDTF">2023-01-31T15:10:23Z</dcterms:created>
  <dcterms:modified xsi:type="dcterms:W3CDTF">2023-01-31T15:11:08Z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99E85B525E6E4557AB865DE4BCB93112</vt:lpwstr>
  </property>
  <property fmtid="{D5CDD505-2E9C-101B-9397-08002B2CF9AE}" pid="3" name="KSOProductBuildVer">
    <vt:lpwstr>2052-9.1.0.4472</vt:lpwstr>
  </property>
</Properties>
</file>